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Vartotojas\Desktop\"/>
    </mc:Choice>
  </mc:AlternateContent>
  <bookViews>
    <workbookView xWindow="0" yWindow="0" windowWidth="23970" windowHeight="9660"/>
  </bookViews>
  <sheets>
    <sheet name="Skaičiavimai" sheetId="1" r:id="rId1"/>
    <sheet name="Grafikas" sheetId="3" r:id="rId2"/>
    <sheet name="Grafikas2" sheetId="4" r:id="rId3"/>
  </sheets>
  <calcPr calcId="152511"/>
</workbook>
</file>

<file path=xl/calcChain.xml><?xml version="1.0" encoding="utf-8"?>
<calcChain xmlns="http://schemas.openxmlformats.org/spreadsheetml/2006/main">
  <c r="C39" i="1" l="1"/>
  <c r="E39" i="1" l="1"/>
  <c r="C34" i="1"/>
  <c r="B34" i="1" s="1"/>
  <c r="C26" i="1"/>
  <c r="B39" i="1"/>
  <c r="C38" i="1"/>
  <c r="C17" i="1"/>
  <c r="C23" i="1"/>
  <c r="B26" i="1" s="1"/>
  <c r="C14" i="1"/>
  <c r="E14" i="1" s="1"/>
  <c r="E26" i="1"/>
  <c r="C27" i="1" s="1"/>
  <c r="C18" i="1"/>
  <c r="E18" i="1" s="1"/>
  <c r="H6" i="1"/>
  <c r="C22" i="1" s="1"/>
  <c r="C40" i="1" l="1"/>
  <c r="C33" i="1"/>
  <c r="A33" i="1" s="1"/>
  <c r="B2" i="4"/>
  <c r="E34" i="1"/>
  <c r="C35" i="1" s="1"/>
  <c r="B1" i="4" s="1"/>
  <c r="B14" i="1"/>
  <c r="C13" i="1"/>
  <c r="C15" i="1" s="1"/>
  <c r="B18" i="1"/>
  <c r="B35" i="3"/>
  <c r="C19" i="1"/>
  <c r="B33" i="3" s="1"/>
  <c r="B23" i="1"/>
  <c r="E23" i="1"/>
  <c r="A13" i="1" l="1"/>
  <c r="B32" i="3"/>
  <c r="C24" i="1"/>
  <c r="B34" i="3" s="1"/>
</calcChain>
</file>

<file path=xl/sharedStrings.xml><?xml version="1.0" encoding="utf-8"?>
<sst xmlns="http://schemas.openxmlformats.org/spreadsheetml/2006/main" count="40" uniqueCount="28">
  <si>
    <t xml:space="preserve">Uždavinys: </t>
  </si>
  <si>
    <t>1) Pasirinkti tinkamiausią tiekėją</t>
  </si>
  <si>
    <t>Įmonė užsiima plieno prekyba Lietuvoje ir EU.</t>
  </si>
  <si>
    <t>2) Įvertinti pardavimų pelningumą EU ir Lietuvos rinkose</t>
  </si>
  <si>
    <t>Sumai tenkanti PVM dalis</t>
  </si>
  <si>
    <t>a) Plieno pirkimo kaina lt už toną iš PVM mokėtojo(su PVM)</t>
  </si>
  <si>
    <t>1 variantas visas pirktas plienas  parduotas Lietuvos rinkoje</t>
  </si>
  <si>
    <t>Pelno mokestis</t>
  </si>
  <si>
    <t>a)</t>
  </si>
  <si>
    <t>b)</t>
  </si>
  <si>
    <t>Viso mokėtino pvm</t>
  </si>
  <si>
    <t>b) Plieno pirkimo kaina iš EU (ne PVM mokėtojo)</t>
  </si>
  <si>
    <t>2 variantas visas pirktas plienas parduotas EU</t>
  </si>
  <si>
    <t>Galutinė pardavimo kaina</t>
  </si>
  <si>
    <t>Viso gautino PVM</t>
  </si>
  <si>
    <t>Uždarbis</t>
  </si>
  <si>
    <t>Pir LT par LT</t>
  </si>
  <si>
    <t>Pir EU par LT</t>
  </si>
  <si>
    <t>Pir LT par EU</t>
  </si>
  <si>
    <t>Pir EU par EU</t>
  </si>
  <si>
    <t>Lietuvoje parduota t</t>
  </si>
  <si>
    <t>Europoje parduota t</t>
  </si>
  <si>
    <t>a) Pirkta LT</t>
  </si>
  <si>
    <t>b) Pirkta EU</t>
  </si>
  <si>
    <t>Viso mokėtino PVM</t>
  </si>
  <si>
    <t>Pirkta Lietuvoje</t>
  </si>
  <si>
    <t>Pirkta EU</t>
  </si>
  <si>
    <t>Pirkto plieno kiekis 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</si>
</sst>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  <xf numFmtId="2" fontId="1" fillId="0" borderId="0" xfId="0" applyNumberFormat="1" applyFont="1"/>
    <xf numFmtId="0" fontId="2" fillId="0" borderId="0" xfId="0" applyFont="1"/>
    <xf numFmtId="2" fontId="2" fillId="0" borderId="0" xfId="0" applyNumberFormat="1" applyFont="1"/>
    <xf numFmtId="10" fontId="1" fillId="0" borderId="0" xfId="0" applyNumberFormat="1" applyFont="1"/>
    <xf numFmtId="0" fontId="1" fillId="2" borderId="1" xfId="0" applyFont="1" applyFill="1" applyBorder="1"/>
  </cellXfs>
  <cellStyles count="1"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Uždarbis l</a:t>
            </a:r>
            <a:r>
              <a:rPr lang="lt-LT"/>
              <a:t>itais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Uždarbis lt</c:v>
          </c:tx>
          <c:spPr>
            <a:solidFill>
              <a:schemeClr val="accent1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Grafikas!$A$32:$A$35</c:f>
              <c:strCache>
                <c:ptCount val="4"/>
                <c:pt idx="0">
                  <c:v>Pir LT par LT</c:v>
                </c:pt>
                <c:pt idx="1">
                  <c:v>Pir EU par LT</c:v>
                </c:pt>
                <c:pt idx="2">
                  <c:v>Pir LT par EU</c:v>
                </c:pt>
                <c:pt idx="3">
                  <c:v>Pir EU par EU</c:v>
                </c:pt>
              </c:strCache>
            </c:strRef>
          </c:cat>
          <c:val>
            <c:numRef>
              <c:f>Grafikas!$B$32:$B$35</c:f>
              <c:numCache>
                <c:formatCode>0.00</c:formatCode>
                <c:ptCount val="4"/>
                <c:pt idx="0">
                  <c:v>4917.355371900825</c:v>
                </c:pt>
                <c:pt idx="1">
                  <c:v>1611.1570247933887</c:v>
                </c:pt>
                <c:pt idx="2">
                  <c:v>8605.3719008264452</c:v>
                </c:pt>
                <c:pt idx="3">
                  <c:v>5950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16"/>
        <c:axId val="242466384"/>
        <c:axId val="240623544"/>
      </c:barChart>
      <c:catAx>
        <c:axId val="2424663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40623544"/>
        <c:crosses val="autoZero"/>
        <c:auto val="1"/>
        <c:lblAlgn val="ctr"/>
        <c:lblOffset val="100"/>
        <c:noMultiLvlLbl val="0"/>
      </c:catAx>
      <c:valAx>
        <c:axId val="240623544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42466384"/>
        <c:crosses val="autoZero"/>
        <c:crossBetween val="between"/>
      </c:valAx>
      <c:spPr>
        <a:gradFill>
          <a:gsLst>
            <a:gs pos="0">
              <a:srgbClr val="8488C4"/>
            </a:gs>
            <a:gs pos="53000">
              <a:srgbClr val="D4DEFF"/>
            </a:gs>
            <a:gs pos="83000">
              <a:srgbClr val="D4DEFF"/>
            </a:gs>
            <a:gs pos="100000">
              <a:srgbClr val="96AB94"/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>
                <a:solidFill>
                  <a:sysClr val="windowText" lastClr="000000"/>
                </a:solidFill>
                <a:latin typeface="+mn-lt"/>
                <a:cs typeface="Times New Roman" panose="02020603050405020304" pitchFamily="18" charset="0"/>
              </a:rPr>
              <a:t>U</a:t>
            </a:r>
            <a:r>
              <a:rPr lang="lt-LT" sz="2000" b="1">
                <a:solidFill>
                  <a:sysClr val="windowText" lastClr="000000"/>
                </a:solidFill>
                <a:latin typeface="+mn-lt"/>
                <a:cs typeface="Times New Roman" panose="02020603050405020304" pitchFamily="18" charset="0"/>
              </a:rPr>
              <a:t>ždarbis</a:t>
            </a:r>
            <a:r>
              <a:rPr lang="lt-LT" sz="2000" b="1" baseline="0">
                <a:solidFill>
                  <a:sysClr val="windowText" lastClr="000000"/>
                </a:solidFill>
                <a:latin typeface="+mn-lt"/>
                <a:cs typeface="Times New Roman" panose="02020603050405020304" pitchFamily="18" charset="0"/>
              </a:rPr>
              <a:t> litais</a:t>
            </a:r>
            <a:endParaRPr lang="lt-LT" sz="2000" b="1">
              <a:solidFill>
                <a:sysClr val="windowText" lastClr="000000"/>
              </a:solidFill>
              <a:latin typeface="+mn-lt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t-L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lt-LT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lt-LT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Grafikas2!$A$1:$A$2</c:f>
              <c:strCache>
                <c:ptCount val="2"/>
                <c:pt idx="0">
                  <c:v>Pirkta Lietuvoje</c:v>
                </c:pt>
                <c:pt idx="1">
                  <c:v>Pirkta EU</c:v>
                </c:pt>
              </c:strCache>
            </c:strRef>
          </c:cat>
          <c:val>
            <c:numRef>
              <c:f>Grafikas2!$B$1:$B$2</c:f>
              <c:numCache>
                <c:formatCode>0.00</c:formatCode>
                <c:ptCount val="2"/>
                <c:pt idx="0">
                  <c:v>6761.3636363636351</c:v>
                </c:pt>
                <c:pt idx="1">
                  <c:v>4105.9917355371908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1650280"/>
        <c:axId val="241650672"/>
      </c:barChart>
      <c:catAx>
        <c:axId val="241650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t-LT"/>
          </a:p>
        </c:txPr>
        <c:crossAx val="241650672"/>
        <c:crosses val="autoZero"/>
        <c:auto val="1"/>
        <c:lblAlgn val="ctr"/>
        <c:lblOffset val="100"/>
        <c:noMultiLvlLbl val="0"/>
      </c:catAx>
      <c:valAx>
        <c:axId val="241650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t-LT"/>
          </a:p>
        </c:txPr>
        <c:crossAx val="241650280"/>
        <c:crosses val="autoZero"/>
        <c:crossBetween val="between"/>
      </c:valAx>
      <c:spPr>
        <a:gradFill flip="none" rotWithShape="1">
          <a:gsLst>
            <a:gs pos="0">
              <a:schemeClr val="bg2">
                <a:lumMod val="50000"/>
                <a:tint val="66000"/>
                <a:satMod val="160000"/>
              </a:schemeClr>
            </a:gs>
            <a:gs pos="50000">
              <a:schemeClr val="bg2">
                <a:lumMod val="50000"/>
                <a:tint val="44500"/>
                <a:satMod val="160000"/>
              </a:schemeClr>
            </a:gs>
            <a:gs pos="100000">
              <a:schemeClr val="bg2">
                <a:lumMod val="50000"/>
                <a:tint val="23500"/>
                <a:satMod val="160000"/>
              </a:schemeClr>
            </a:gs>
          </a:gsLst>
          <a:path path="circle">
            <a:fillToRect r="100000" b="100000"/>
          </a:path>
          <a:tileRect l="-100000" t="-100000"/>
        </a:gradFill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lt-L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Uždarbis l</a:t>
            </a:r>
            <a:r>
              <a:rPr lang="lt-LT"/>
              <a:t>itais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Uždarbis lt</c:v>
          </c:tx>
          <c:spPr>
            <a:solidFill>
              <a:schemeClr val="accent1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Grafikas!$A$32:$A$35</c:f>
              <c:strCache>
                <c:ptCount val="4"/>
                <c:pt idx="0">
                  <c:v>Pir LT par LT</c:v>
                </c:pt>
                <c:pt idx="1">
                  <c:v>Pir EU par LT</c:v>
                </c:pt>
                <c:pt idx="2">
                  <c:v>Pir LT par EU</c:v>
                </c:pt>
                <c:pt idx="3">
                  <c:v>Pir EU par EU</c:v>
                </c:pt>
              </c:strCache>
            </c:strRef>
          </c:cat>
          <c:val>
            <c:numRef>
              <c:f>Grafikas!$B$32:$B$35</c:f>
              <c:numCache>
                <c:formatCode>0.00</c:formatCode>
                <c:ptCount val="4"/>
                <c:pt idx="0">
                  <c:v>4917.355371900825</c:v>
                </c:pt>
                <c:pt idx="1">
                  <c:v>1611.1570247933887</c:v>
                </c:pt>
                <c:pt idx="2">
                  <c:v>8605.3719008264452</c:v>
                </c:pt>
                <c:pt idx="3">
                  <c:v>5950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16"/>
        <c:axId val="241651456"/>
        <c:axId val="241651848"/>
      </c:barChart>
      <c:catAx>
        <c:axId val="2416514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41651848"/>
        <c:crosses val="autoZero"/>
        <c:auto val="1"/>
        <c:lblAlgn val="ctr"/>
        <c:lblOffset val="100"/>
        <c:noMultiLvlLbl val="0"/>
      </c:catAx>
      <c:valAx>
        <c:axId val="241651848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41651456"/>
        <c:crosses val="autoZero"/>
        <c:crossBetween val="between"/>
      </c:valAx>
      <c:spPr>
        <a:gradFill>
          <a:gsLst>
            <a:gs pos="0">
              <a:srgbClr val="8488C4"/>
            </a:gs>
            <a:gs pos="53000">
              <a:srgbClr val="D4DEFF"/>
            </a:gs>
            <a:gs pos="83000">
              <a:srgbClr val="D4DEFF"/>
            </a:gs>
            <a:gs pos="100000">
              <a:srgbClr val="96AB94"/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lt-L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 b="1">
                <a:solidFill>
                  <a:sysClr val="windowText" lastClr="000000"/>
                </a:solidFill>
                <a:latin typeface="+mn-lt"/>
                <a:cs typeface="Times New Roman" panose="02020603050405020304" pitchFamily="18" charset="0"/>
              </a:rPr>
              <a:t>U</a:t>
            </a:r>
            <a:r>
              <a:rPr lang="lt-LT" sz="2000" b="1">
                <a:solidFill>
                  <a:sysClr val="windowText" lastClr="000000"/>
                </a:solidFill>
                <a:latin typeface="+mn-lt"/>
                <a:cs typeface="Times New Roman" panose="02020603050405020304" pitchFamily="18" charset="0"/>
              </a:rPr>
              <a:t>ždarbis</a:t>
            </a:r>
            <a:r>
              <a:rPr lang="lt-LT" sz="2000" b="1" baseline="0">
                <a:solidFill>
                  <a:sysClr val="windowText" lastClr="000000"/>
                </a:solidFill>
                <a:latin typeface="+mn-lt"/>
                <a:cs typeface="Times New Roman" panose="02020603050405020304" pitchFamily="18" charset="0"/>
              </a:rPr>
              <a:t> litais</a:t>
            </a:r>
            <a:endParaRPr lang="lt-LT" sz="2000" b="1">
              <a:solidFill>
                <a:sysClr val="windowText" lastClr="000000"/>
              </a:solidFill>
              <a:latin typeface="+mn-lt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t-L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t-L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Grafikas2!$A$1:$A$2</c:f>
              <c:strCache>
                <c:ptCount val="2"/>
                <c:pt idx="0">
                  <c:v>Pirkta Lietuvoje</c:v>
                </c:pt>
                <c:pt idx="1">
                  <c:v>Pirkta EU</c:v>
                </c:pt>
              </c:strCache>
            </c:strRef>
          </c:cat>
          <c:val>
            <c:numRef>
              <c:f>Grafikas2!$B$1:$B$2</c:f>
              <c:numCache>
                <c:formatCode>0.00</c:formatCode>
                <c:ptCount val="2"/>
                <c:pt idx="0">
                  <c:v>6761.3636363636351</c:v>
                </c:pt>
                <c:pt idx="1">
                  <c:v>4105.9917355371908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1652632"/>
        <c:axId val="241653024"/>
      </c:barChart>
      <c:catAx>
        <c:axId val="24165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t-LT"/>
          </a:p>
        </c:txPr>
        <c:crossAx val="241653024"/>
        <c:crosses val="autoZero"/>
        <c:auto val="1"/>
        <c:lblAlgn val="ctr"/>
        <c:lblOffset val="100"/>
        <c:noMultiLvlLbl val="0"/>
      </c:catAx>
      <c:valAx>
        <c:axId val="241653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t-LT"/>
          </a:p>
        </c:txPr>
        <c:crossAx val="241652632"/>
        <c:crosses val="autoZero"/>
        <c:crossBetween val="between"/>
      </c:valAx>
      <c:spPr>
        <a:gradFill flip="none" rotWithShape="1">
          <a:gsLst>
            <a:gs pos="0">
              <a:schemeClr val="bg2">
                <a:lumMod val="50000"/>
                <a:tint val="66000"/>
                <a:satMod val="160000"/>
              </a:schemeClr>
            </a:gs>
            <a:gs pos="50000">
              <a:schemeClr val="bg2">
                <a:lumMod val="50000"/>
                <a:tint val="44500"/>
                <a:satMod val="160000"/>
              </a:schemeClr>
            </a:gs>
            <a:gs pos="100000">
              <a:schemeClr val="bg2">
                <a:lumMod val="50000"/>
                <a:tint val="23500"/>
                <a:satMod val="160000"/>
              </a:schemeClr>
            </a:gs>
          </a:gsLst>
          <a:path path="circle">
            <a:fillToRect r="100000" b="100000"/>
          </a:path>
          <a:tileRect l="-100000" t="-100000"/>
        </a:gradFill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lt-L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447675</xdr:colOff>
      <xdr:row>7</xdr:row>
      <xdr:rowOff>104775</xdr:rowOff>
    </xdr:from>
    <xdr:to>
      <xdr:col>13</xdr:col>
      <xdr:colOff>504825</xdr:colOff>
      <xdr:row>30</xdr:row>
      <xdr:rowOff>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485775</xdr:colOff>
      <xdr:row>31</xdr:row>
      <xdr:rowOff>95250</xdr:rowOff>
    </xdr:from>
    <xdr:to>
      <xdr:col>12</xdr:col>
      <xdr:colOff>114300</xdr:colOff>
      <xdr:row>47</xdr:row>
      <xdr:rowOff>76200</xdr:rowOff>
    </xdr:to>
    <xdr:graphicFrame macro="">
      <xdr:nvGraphicFramePr>
        <xdr:cNvPr id="3" name="Diagrama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428625</xdr:colOff>
      <xdr:row>2</xdr:row>
      <xdr:rowOff>171450</xdr:rowOff>
    </xdr:from>
    <xdr:to>
      <xdr:col>10</xdr:col>
      <xdr:colOff>600075</xdr:colOff>
      <xdr:row>21</xdr:row>
      <xdr:rowOff>171450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381000</xdr:colOff>
      <xdr:row>2</xdr:row>
      <xdr:rowOff>166687</xdr:rowOff>
    </xdr:from>
    <xdr:to>
      <xdr:col>11</xdr:col>
      <xdr:colOff>76200</xdr:colOff>
      <xdr:row>17</xdr:row>
      <xdr:rowOff>52387</xdr:rowOff>
    </xdr:to>
    <xdr:graphicFrame macro="">
      <xdr:nvGraphicFramePr>
        <xdr:cNvPr id="2" name="Diagrama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topLeftCell="A4" zoomScale="75" zoomScaleNormal="75" workbookViewId="0">
      <selection activeCell="P37" sqref="P37"/>
    </sheetView>
  </sheetViews>
  <sheetFormatPr defaultRowHeight="12.75" x14ac:dyDescent="0.2"/>
  <cols>
    <col min="1" max="1" width="5.28515625" style="2" customWidth="1"/>
    <col min="2" max="2" width="25.7109375" style="2" customWidth="1"/>
    <col min="3" max="3" width="12" style="2" customWidth="1"/>
    <col min="4" max="4" width="15.140625" style="2" customWidth="1"/>
    <col min="5" max="5" width="14.7109375" style="2" customWidth="1"/>
    <col min="6" max="6" width="17" style="2" customWidth="1"/>
    <col min="7" max="8" width="9.140625" style="2"/>
    <col min="9" max="9" width="12.140625" style="2" bestFit="1" customWidth="1"/>
    <col min="10" max="16384" width="9.140625" style="2"/>
  </cols>
  <sheetData>
    <row r="1" spans="1:8" x14ac:dyDescent="0.2">
      <c r="A1" s="2" t="s">
        <v>2</v>
      </c>
    </row>
    <row r="2" spans="1:8" x14ac:dyDescent="0.2">
      <c r="A2" s="2" t="s">
        <v>0</v>
      </c>
    </row>
    <row r="3" spans="1:8" x14ac:dyDescent="0.2">
      <c r="A3" s="3" t="s">
        <v>1</v>
      </c>
    </row>
    <row r="4" spans="1:8" x14ac:dyDescent="0.2">
      <c r="A4" s="2" t="s">
        <v>3</v>
      </c>
    </row>
    <row r="6" spans="1:8" x14ac:dyDescent="0.2">
      <c r="A6" s="2" t="s">
        <v>5</v>
      </c>
      <c r="E6" s="8">
        <v>1800</v>
      </c>
      <c r="F6" s="2" t="s">
        <v>4</v>
      </c>
      <c r="H6" s="4">
        <f>E6-(E6/1.21)</f>
        <v>312.39669421487588</v>
      </c>
    </row>
    <row r="7" spans="1:8" x14ac:dyDescent="0.2">
      <c r="A7" s="2" t="s">
        <v>11</v>
      </c>
      <c r="E7" s="8">
        <v>1800</v>
      </c>
      <c r="G7" s="5"/>
    </row>
    <row r="8" spans="1:8" x14ac:dyDescent="0.2">
      <c r="A8" s="2" t="s">
        <v>13</v>
      </c>
      <c r="E8" s="8">
        <v>2500</v>
      </c>
    </row>
    <row r="9" spans="1:8" x14ac:dyDescent="0.2">
      <c r="A9" s="2" t="s">
        <v>27</v>
      </c>
      <c r="E9" s="8">
        <v>10</v>
      </c>
    </row>
    <row r="10" spans="1:8" x14ac:dyDescent="0.2">
      <c r="H10" s="4"/>
    </row>
    <row r="12" spans="1:8" x14ac:dyDescent="0.2">
      <c r="A12" s="2" t="s">
        <v>6</v>
      </c>
    </row>
    <row r="13" spans="1:8" x14ac:dyDescent="0.2">
      <c r="A13" s="2" t="str">
        <f>IF(C13&gt;0,"Viso gautino PVM","Viso mokėtino PVM")</f>
        <v>Viso mokėtino PVM</v>
      </c>
      <c r="C13" s="4">
        <f>E9*H6-(E8*E9-(E9*E8/1.21))</f>
        <v>-1214.8760330578525</v>
      </c>
      <c r="D13" s="4"/>
    </row>
    <row r="14" spans="1:8" x14ac:dyDescent="0.2">
      <c r="A14" s="2" t="s">
        <v>8</v>
      </c>
      <c r="B14" s="2" t="str">
        <f>IF(C14&gt;0,"Apmokestinamasis pelnas","Nuostolis")</f>
        <v>Apmokestinamasis pelnas</v>
      </c>
      <c r="C14" s="4">
        <f>(E9*E8/1.21)-(E9*E6/1.21)</f>
        <v>5785.1239669421484</v>
      </c>
      <c r="D14" s="2" t="s">
        <v>7</v>
      </c>
      <c r="E14" s="4">
        <f>IF(C14&gt;0,C14*15%,0)</f>
        <v>867.76859504132221</v>
      </c>
      <c r="G14" s="6"/>
    </row>
    <row r="15" spans="1:8" x14ac:dyDescent="0.2">
      <c r="B15" s="5" t="s">
        <v>15</v>
      </c>
      <c r="C15" s="6">
        <f>E9*E8-E9*E6-E14+C13</f>
        <v>4917.355371900825</v>
      </c>
      <c r="E15" s="7"/>
    </row>
    <row r="17" spans="1:5" x14ac:dyDescent="0.2">
      <c r="A17" s="2" t="s">
        <v>9</v>
      </c>
      <c r="B17" s="2" t="s">
        <v>10</v>
      </c>
      <c r="C17" s="4">
        <f>E9*E8-(E9*E8/1.21)</f>
        <v>4338.8429752066113</v>
      </c>
    </row>
    <row r="18" spans="1:5" x14ac:dyDescent="0.2">
      <c r="B18" s="2" t="str">
        <f>IF(C18&gt;0,"Apmokestinamasis pelnas","Nuostolis")</f>
        <v>Apmokestinamasis pelnas</v>
      </c>
      <c r="C18" s="2">
        <f>E9*E8-E9*E7</f>
        <v>7000</v>
      </c>
      <c r="D18" s="2" t="s">
        <v>7</v>
      </c>
      <c r="E18" s="4">
        <f>IF(C18&gt;0,C18*15%,0)</f>
        <v>1050</v>
      </c>
    </row>
    <row r="19" spans="1:5" x14ac:dyDescent="0.2">
      <c r="B19" s="5" t="s">
        <v>15</v>
      </c>
      <c r="C19" s="6">
        <f>E9*E8-E9*E7-E18-C17</f>
        <v>1611.1570247933887</v>
      </c>
    </row>
    <row r="21" spans="1:5" x14ac:dyDescent="0.2">
      <c r="A21" s="2" t="s">
        <v>12</v>
      </c>
    </row>
    <row r="22" spans="1:5" x14ac:dyDescent="0.2">
      <c r="A22" s="2" t="s">
        <v>14</v>
      </c>
      <c r="C22" s="4">
        <f>E9*H6</f>
        <v>3123.9669421487588</v>
      </c>
    </row>
    <row r="23" spans="1:5" x14ac:dyDescent="0.2">
      <c r="A23" s="2" t="s">
        <v>8</v>
      </c>
      <c r="B23" s="2" t="str">
        <f>IF(C23&gt;0,"Apmokestinamasis pelnas","Nuostolis")</f>
        <v>Apmokestinamasis pelnas</v>
      </c>
      <c r="C23" s="4">
        <f>E9*E8-(E9*E6/1.21)</f>
        <v>10123.96694214876</v>
      </c>
      <c r="D23" s="2" t="s">
        <v>7</v>
      </c>
      <c r="E23" s="4">
        <f>IF(C23&gt;0,C23*15%,0)</f>
        <v>1518.5950413223138</v>
      </c>
    </row>
    <row r="24" spans="1:5" x14ac:dyDescent="0.2">
      <c r="B24" s="5" t="s">
        <v>15</v>
      </c>
      <c r="C24" s="6">
        <f>E9*E8-(E9*E6/1.21)-E23</f>
        <v>8605.3719008264452</v>
      </c>
    </row>
    <row r="26" spans="1:5" x14ac:dyDescent="0.2">
      <c r="A26" s="2" t="s">
        <v>9</v>
      </c>
      <c r="B26" s="2" t="str">
        <f>IF(C23&gt;0,"Apmokestinamasis pelnas","Nuostolis")</f>
        <v>Apmokestinamasis pelnas</v>
      </c>
      <c r="C26" s="4">
        <f>E9*E8-E9*E7</f>
        <v>7000</v>
      </c>
      <c r="D26" s="2" t="s">
        <v>7</v>
      </c>
      <c r="E26" s="4">
        <f>IF(C26&gt;0,C26*15%,0)</f>
        <v>1050</v>
      </c>
    </row>
    <row r="27" spans="1:5" x14ac:dyDescent="0.2">
      <c r="B27" s="5" t="s">
        <v>15</v>
      </c>
      <c r="C27" s="6">
        <f>E9*E8-E9*E7-E26</f>
        <v>5950</v>
      </c>
    </row>
    <row r="29" spans="1:5" x14ac:dyDescent="0.2">
      <c r="B29" s="2" t="s">
        <v>20</v>
      </c>
      <c r="C29" s="8">
        <v>5</v>
      </c>
    </row>
    <row r="30" spans="1:5" x14ac:dyDescent="0.2">
      <c r="B30" s="2" t="s">
        <v>21</v>
      </c>
      <c r="C30" s="8">
        <v>5</v>
      </c>
    </row>
    <row r="32" spans="1:5" x14ac:dyDescent="0.2">
      <c r="B32" s="2" t="s">
        <v>22</v>
      </c>
      <c r="C32" s="4"/>
    </row>
    <row r="33" spans="1:5" x14ac:dyDescent="0.2">
      <c r="A33" s="2" t="str">
        <f>IF(C33&gt;0,"Viso gautino PVM","Viso mokėtino PVM")</f>
        <v>Viso gautino PVM</v>
      </c>
      <c r="C33" s="4">
        <f>E9*H6-(C29*E8-(C29*E8/1.21))</f>
        <v>954.54545454545314</v>
      </c>
    </row>
    <row r="34" spans="1:5" x14ac:dyDescent="0.2">
      <c r="B34" s="2" t="str">
        <f>IF(C34&gt;0,"Apmokestinamasis pelnas","Nuostolis")</f>
        <v>Apmokestinamasis pelnas</v>
      </c>
      <c r="C34" s="4">
        <f>(C29*E8/1.21)+C30*E8-(C29+C30)*E6/1.21</f>
        <v>7954.5454545454522</v>
      </c>
      <c r="D34" s="2" t="s">
        <v>7</v>
      </c>
      <c r="E34" s="4">
        <f>IF(C34&gt;0,C34*15%,0)</f>
        <v>1193.1818181818178</v>
      </c>
    </row>
    <row r="35" spans="1:5" x14ac:dyDescent="0.2">
      <c r="B35" s="5" t="s">
        <v>15</v>
      </c>
      <c r="C35" s="4">
        <f>(C29+C30)*E8-E9*E6-E34+C33</f>
        <v>6761.3636363636351</v>
      </c>
    </row>
    <row r="37" spans="1:5" x14ac:dyDescent="0.2">
      <c r="B37" s="2" t="s">
        <v>23</v>
      </c>
    </row>
    <row r="38" spans="1:5" x14ac:dyDescent="0.2">
      <c r="B38" s="2" t="s">
        <v>24</v>
      </c>
      <c r="C38" s="4">
        <f>C29*E8-(C29*E8/1.21)</f>
        <v>2169.4214876033056</v>
      </c>
    </row>
    <row r="39" spans="1:5" x14ac:dyDescent="0.2">
      <c r="B39" s="2" t="str">
        <f>IF(C34&gt;0,"Apmokestinamasis pelnas","Nuostolis")</f>
        <v>Apmokestinamasis pelnas</v>
      </c>
      <c r="C39" s="4">
        <f>(C29*E8)/1.21+(C30*E8)-(E9*E7)</f>
        <v>4830.5785123966925</v>
      </c>
      <c r="D39" s="2" t="s">
        <v>7</v>
      </c>
      <c r="E39" s="4">
        <f>IF(C39&gt;0,C39*15%,0)</f>
        <v>724.58677685950386</v>
      </c>
    </row>
    <row r="40" spans="1:5" x14ac:dyDescent="0.2">
      <c r="B40" s="2" t="s">
        <v>15</v>
      </c>
      <c r="C40" s="4">
        <f>(C29+C30)*E8-E9*E7-E39-C38</f>
        <v>4105.9917355371908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2:B35"/>
  <sheetViews>
    <sheetView workbookViewId="0">
      <selection activeCell="K26" sqref="K26"/>
    </sheetView>
  </sheetViews>
  <sheetFormatPr defaultRowHeight="15" x14ac:dyDescent="0.25"/>
  <sheetData>
    <row r="32" spans="1:2" x14ac:dyDescent="0.25">
      <c r="A32" t="s">
        <v>16</v>
      </c>
      <c r="B32" s="1">
        <f>Skaičiavimai!C15</f>
        <v>4917.355371900825</v>
      </c>
    </row>
    <row r="33" spans="1:2" x14ac:dyDescent="0.25">
      <c r="A33" t="s">
        <v>17</v>
      </c>
      <c r="B33" s="1">
        <f>Skaičiavimai!C19</f>
        <v>1611.1570247933887</v>
      </c>
    </row>
    <row r="34" spans="1:2" x14ac:dyDescent="0.25">
      <c r="A34" t="s">
        <v>18</v>
      </c>
      <c r="B34" s="1">
        <f>Skaičiavimai!C24</f>
        <v>8605.3719008264452</v>
      </c>
    </row>
    <row r="35" spans="1:2" x14ac:dyDescent="0.25">
      <c r="A35" t="s">
        <v>19</v>
      </c>
      <c r="B35" s="1">
        <f>Skaičiavimai!C27</f>
        <v>5950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I21" sqref="I21"/>
    </sheetView>
  </sheetViews>
  <sheetFormatPr defaultRowHeight="15" x14ac:dyDescent="0.25"/>
  <cols>
    <col min="1" max="1" width="15.140625" customWidth="1"/>
  </cols>
  <sheetData>
    <row r="1" spans="1:2" x14ac:dyDescent="0.25">
      <c r="A1" t="s">
        <v>25</v>
      </c>
      <c r="B1" s="1">
        <f>Skaičiavimai!C35</f>
        <v>6761.3636363636351</v>
      </c>
    </row>
    <row r="2" spans="1:2" x14ac:dyDescent="0.25">
      <c r="A2" t="s">
        <v>26</v>
      </c>
      <c r="B2" s="1">
        <f>Skaičiavimai!C40</f>
        <v>4105.9917355371908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Skaičiavimai</vt:lpstr>
      <vt:lpstr>Grafikas</vt:lpstr>
      <vt:lpstr>Grafikas2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Vaidas</dc:creator>
  <cp:lastModifiedBy>Vartotojas</cp:lastModifiedBy>
  <dcterms:created xsi:type="dcterms:W3CDTF">2014-10-31T14:20:08Z</dcterms:created>
  <dcterms:modified xsi:type="dcterms:W3CDTF">2014-11-05T11:04:53Z</dcterms:modified>
</cp:coreProperties>
</file>